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ofya\Downloads\"/>
    </mc:Choice>
  </mc:AlternateContent>
  <xr:revisionPtr revIDLastSave="0" documentId="8_{8AF45D02-4209-41AD-A2F8-CB09254D2B0D}" xr6:coauthVersionLast="47" xr6:coauthVersionMax="47" xr10:uidLastSave="{00000000-0000-0000-0000-000000000000}"/>
  <bookViews>
    <workbookView xWindow="-108" yWindow="-108" windowWidth="23256" windowHeight="12456" activeTab="1" xr2:uid="{E57A2A9A-94B8-49F6-A6F7-15353A18F7CF}"/>
  </bookViews>
  <sheets>
    <sheet name="How to use" sheetId="11" r:id="rId1"/>
    <sheet name="Calculator" sheetId="7" r:id="rId2"/>
    <sheet name="Data" sheetId="3" state="hidden" r:id="rId3"/>
  </sheets>
  <definedNames>
    <definedName name="AAD_Initial_collection_RPU___sec">Data!$C$14</definedName>
    <definedName name="AAD_Log_Initial_Collection_RPU">Data!$C$19</definedName>
    <definedName name="AD_Additional_Objects_RPU">Data!$C$5</definedName>
    <definedName name="AD_Initial_collection_RPU___sec">Data!$C$9</definedName>
    <definedName name="AD_Links_RPU">Data!$C$3</definedName>
    <definedName name="AD_Log_Initial_Collection_RPU___sec">Data!$C$20</definedName>
    <definedName name="AD_Users_Groups_RPU">Data!$C$2</definedName>
    <definedName name="DB_AAD_Device_record_size___Kb">Data!$C$13</definedName>
    <definedName name="DB_AAD_Groups_record_size___Kb">Data!$C$12</definedName>
    <definedName name="DB_AAD_User_record_size___Kb">Data!$C$11</definedName>
    <definedName name="DB_AD_LKS_record_size___Kb">Data!$C$7</definedName>
    <definedName name="DB_AuditLog_record_size___Kb">Data!$C$17</definedName>
    <definedName name="DB_AuditLog_RPU">Data!$C$18</definedName>
    <definedName name="DB_EXO_item_size__Kb">Data!$C$15</definedName>
    <definedName name="DB_HistoryRecord_RPU">Data!$C$22</definedName>
    <definedName name="DB_HistoryRecords_record_size___Kb">Data!$C$21</definedName>
    <definedName name="DB_Link_size___Kb">Data!$C$8</definedName>
    <definedName name="Env_AAD_Devices">Calculator!$C$11</definedName>
    <definedName name="Env_AAD_Groups">Calculator!$C$10</definedName>
    <definedName name="Env_AAD_Users">Calculator!$C$9</definedName>
    <definedName name="Env_AD_Avg_Membership">Calculator!#REF!</definedName>
    <definedName name="Env_AD_Computers">Calculator!$C$5</definedName>
    <definedName name="Env_AD_Groups">Calculator!$C$4</definedName>
    <definedName name="Env_AD_Total_Objects">Calculator!$C$24</definedName>
    <definedName name="Env_AD_Users">Calculator!$C$3</definedName>
    <definedName name="Env_ChangeRecords_Per_Day">Calculator!$C$15</definedName>
    <definedName name="Env_EXO_Mailboxes">Calculator!$C$13</definedName>
    <definedName name="Env_Total_AAD_Objects">Calculator!$C$27</definedName>
    <definedName name="EXO_Initial_collection_RPU___sec">Data!$C$16</definedName>
    <definedName name="Total_AAD_Objects_RPU">Data!$C$10</definedName>
    <definedName name="Total_AD_objects_RPU">Data!$C$4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7" l="1"/>
  <c r="C13" i="7"/>
  <c r="C11" i="7"/>
  <c r="C5" i="7"/>
  <c r="C20" i="3"/>
  <c r="C9" i="7" l="1"/>
  <c r="C17" i="7" l="1"/>
  <c r="C18" i="7"/>
  <c r="C34" i="7"/>
  <c r="C15" i="7"/>
  <c r="C35" i="7" s="1"/>
  <c r="C20" i="7" s="1"/>
  <c r="C21" i="7" s="1"/>
  <c r="C31" i="7"/>
  <c r="C32" i="7" l="1"/>
  <c r="C24" i="7"/>
  <c r="C25" i="7" l="1"/>
  <c r="C30" i="7" l="1"/>
  <c r="C10" i="7"/>
  <c r="C26" i="7"/>
  <c r="C28" i="7" l="1"/>
  <c r="C27" i="7"/>
  <c r="C33" i="7" s="1"/>
  <c r="C29" i="7"/>
  <c r="C22" i="7" s="1"/>
  <c r="C19" i="7" l="1"/>
</calcChain>
</file>

<file path=xl/sharedStrings.xml><?xml version="1.0" encoding="utf-8"?>
<sst xmlns="http://schemas.openxmlformats.org/spreadsheetml/2006/main" count="139" uniqueCount="137">
  <si>
    <t>Cayosoft Guardian Resource Usage Calculator</t>
  </si>
  <si>
    <t xml:space="preserve">
Use this spreadsheet to calculate approximate change history database disk space and other resources for your Cayosoft Guardian installation. 
How to use this spreadsheet:
1. Go to the Calculator tab
2. Enter the number of objects in your Active Directory, Azure AD and Exchange Online: users, groups, computers.
3. See the calculated approximate database size, initial time collection and other parameters at the top of the spreadsheet.</t>
  </si>
  <si>
    <t>Legend:</t>
  </si>
  <si>
    <t>Input field formatting</t>
  </si>
  <si>
    <t>Provide your value here</t>
  </si>
  <si>
    <t>Calculated field formatting</t>
  </si>
  <si>
    <t>Calculated value</t>
  </si>
  <si>
    <t>Explanation and notes formatting</t>
  </si>
  <si>
    <t>Notes</t>
  </si>
  <si>
    <t>The information in this document is provided as a guideline, "AS IS" with no warranties</t>
  </si>
  <si>
    <t>Version 1.0</t>
  </si>
  <si>
    <t>Copyright © Cayosoft Inc. 2022</t>
  </si>
  <si>
    <t>ACTIVE DIRECTORY</t>
  </si>
  <si>
    <t>Value</t>
  </si>
  <si>
    <t>AD Domains in all forests</t>
  </si>
  <si>
    <t>The number of Active Directory domains in all managed forests.</t>
  </si>
  <si>
    <t>AD Users</t>
  </si>
  <si>
    <t>The number of Active Directory users in all managed domains and forests. Include enabled and disabled accounts, as all these accounts are monitored for changes.</t>
  </si>
  <si>
    <t>AD Groups</t>
  </si>
  <si>
    <t>The number of Active Directory groups in all managed domains and forests.</t>
  </si>
  <si>
    <t>AD Computers</t>
  </si>
  <si>
    <t>The number of computer accounts in all managed domains and forests.</t>
  </si>
  <si>
    <t>(AD Users)</t>
  </si>
  <si>
    <t>AD DCs</t>
  </si>
  <si>
    <t>The number of Active Directory Domain Controllers in all managed domains and forests.</t>
  </si>
  <si>
    <t>AZURE AD</t>
  </si>
  <si>
    <t>Azure AD tenants</t>
  </si>
  <si>
    <t>The number of Azure AD tenants to manage.</t>
  </si>
  <si>
    <t>Azure AD Users</t>
  </si>
  <si>
    <t>The number of Azure AD users in all managed tenants. Include synced and cloud-only accounts, as all these accounts are monitored for changes.</t>
  </si>
  <si>
    <t>Azure AD Groups</t>
  </si>
  <si>
    <t>The number of Azure AD groups in all managed tenants. Include synced and cloud-only groups, security groups, DLs and teams, as all these groups are monitored for changes.</t>
  </si>
  <si>
    <t>Azure AD Devices</t>
  </si>
  <si>
    <t>The number of Azure AD devices in all managed tenants.</t>
  </si>
  <si>
    <t>Each user has computer. TODO: use AD computers</t>
  </si>
  <si>
    <t>EXCHANGE ONLINE</t>
  </si>
  <si>
    <t>Exchange Online mailboxes</t>
  </si>
  <si>
    <t>The number of Exchange Online mailboxes in all managed tenants. Include user, equipment, shared and group mailboxes, as all these objects are monitored for changes.</t>
  </si>
  <si>
    <t>CHANGE RECORDS</t>
  </si>
  <si>
    <t>Change Records per day</t>
  </si>
  <si>
    <t>Number of changes per day in all managed systems. Include creations, deletions, membership and other properties updates for users, groups and any other objects, in AD, Azure AD and EXO.</t>
  </si>
  <si>
    <t>(AD Users + AAD Users) * (DB History Records RPU per hour) * 12 (workday hours)</t>
  </si>
  <si>
    <t>INSTALLATION INFO</t>
  </si>
  <si>
    <t>Recommended number of CPUs</t>
  </si>
  <si>
    <t>The recommended number of CPUs on computer running Cayosoft Guardian.</t>
  </si>
  <si>
    <t>Recommended server RAM</t>
  </si>
  <si>
    <t>The recommended amount of RAM on computer running Cayosoft Guardian.</t>
  </si>
  <si>
    <t>Approximate SQL DB initial size</t>
  </si>
  <si>
    <r>
      <t xml:space="preserve">The size of the Cayosoft Guardian database after the initial data collection completed.
</t>
    </r>
    <r>
      <rPr>
        <b/>
        <i/>
        <sz val="11"/>
        <color theme="1"/>
        <rFont val="Calibri"/>
        <family val="2"/>
        <scheme val="minor"/>
      </rPr>
      <t>IMPORTANT</t>
    </r>
    <r>
      <rPr>
        <i/>
        <sz val="11"/>
        <color theme="1"/>
        <rFont val="Calibri"/>
        <family val="2"/>
        <scheme val="minor"/>
      </rPr>
      <t>: History database size vastly depends on attributes populated in managed systems, data stored in these attributes, and volume of changes applied daily.</t>
    </r>
  </si>
  <si>
    <t>Approximate SQL DB growth rate per day</t>
  </si>
  <si>
    <t>The amount of history data added in 24 hours to the database.</t>
  </si>
  <si>
    <t>Approximate SQL DB size in 6 months</t>
  </si>
  <si>
    <t>The amount of history data accumulated over 6 months period.</t>
  </si>
  <si>
    <t>Approximate initial collection time</t>
  </si>
  <si>
    <r>
      <t xml:space="preserve">The approximate time it would take to collect the initial data for all protected objects, in all connected systems.
</t>
    </r>
    <r>
      <rPr>
        <b/>
        <i/>
        <sz val="11"/>
        <color theme="1"/>
        <rFont val="Calibri"/>
        <family val="2"/>
        <scheme val="minor"/>
      </rPr>
      <t>IMPORTANT</t>
    </r>
    <r>
      <rPr>
        <i/>
        <sz val="11"/>
        <color theme="1"/>
        <rFont val="Calibri"/>
        <family val="2"/>
        <scheme val="minor"/>
      </rPr>
      <t>: Initial collection time vastly depends on network connectivity to Microsoft cloud services and to all AD Domain Controllers in the managed domains.</t>
    </r>
  </si>
  <si>
    <t>TODO: max between obj collection and event collection</t>
  </si>
  <si>
    <t>OTHER CALCULATIONS</t>
  </si>
  <si>
    <t>Total AD Objects</t>
  </si>
  <si>
    <t>The approximate total number of Active Directory objects in all managed domains and forests.</t>
  </si>
  <si>
    <t>(AD Users) + (AD Users as computers) + (AD Groups) + (AD Users * Total AD Obj RPU)</t>
  </si>
  <si>
    <t>Approximate DB size for AD objects</t>
  </si>
  <si>
    <t>The approximate size of initial data collected for all protected Active Directory objects.</t>
  </si>
  <si>
    <t>(Total AD Objects) * (DB AD Obj record size)</t>
  </si>
  <si>
    <t>Approximate initial collection time for AD objects</t>
  </si>
  <si>
    <t>The approximate time it would take to collect the initial data for all protected Active Directory objects.</t>
  </si>
  <si>
    <t>(Total AD Objects) * (AD Initial Collection RPU) sec</t>
  </si>
  <si>
    <t>Total Azure AD Objects</t>
  </si>
  <si>
    <t>The approximate total number of Azure AD objects in all managed tenants.</t>
  </si>
  <si>
    <t>Approximate DB size for Azure AD objects</t>
  </si>
  <si>
    <t>The approximate size of initial data collected for all protected Azure AD objects.</t>
  </si>
  <si>
    <t>(AAD Users * AAD User record size) + (AAD Groups * AAD Group record size) + (AAD Devices * AAD Device Record Size)</t>
  </si>
  <si>
    <t>Approximate initial collection time for Azure AD objects</t>
  </si>
  <si>
    <t>The approximate time it would take to collect the initial data for all protected Azure AD objects.</t>
  </si>
  <si>
    <t>(AAD Users + AAD Groups) * AAD Initial Collection RPU</t>
  </si>
  <si>
    <t>Approximate DB size for links between objects</t>
  </si>
  <si>
    <t>The approximate size of links between protected Active Directory, Azure AD, Exchange Online and other objects.</t>
  </si>
  <si>
    <t>(AD Users + AAD Users) * (Links RPU) * 2 (backlinks) * (DB Links record size)</t>
  </si>
  <si>
    <t>Approximate DB size for EXO mailboxes</t>
  </si>
  <si>
    <t>The approximate size of initial data collected for all protected Exchange Online mailboxes.</t>
  </si>
  <si>
    <t>(EXO Mailboxes) * (EXO MBX record size)</t>
  </si>
  <si>
    <t>Approximate initial collection time for EXO mailboxes</t>
  </si>
  <si>
    <t>The approximate time it would take to collect the initial data for all protected Exchange Online mailboxes.</t>
  </si>
  <si>
    <t>(EXO Mailboxes) * (EXO Initial Collection RPU)</t>
  </si>
  <si>
    <t>Approximate DB size for audit events</t>
  </si>
  <si>
    <t>The approximate size of audit log events collected from all AD DCs, Microsoft 365 and other audit logs.</t>
  </si>
  <si>
    <t>(AD Users + AAD Users) * (DB Audit Records RPU) * (DB Audit Record size)</t>
  </si>
  <si>
    <t>Approximate initial collection time for audit events</t>
  </si>
  <si>
    <t>The approximate time it would take to complete initial audit log collection.</t>
  </si>
  <si>
    <t>(AD Users + AAD Users) * (DB Audit Records Intial Cololection RPU)</t>
  </si>
  <si>
    <t>Approximate DB size for Change Records collected per day</t>
  </si>
  <si>
    <t>The approximate size of Change History records collected from all managed systems per day.</t>
  </si>
  <si>
    <t>(AD Users + AAD Users) * (DB History Records RPU per hour) * (DB History Records size)</t>
  </si>
  <si>
    <t>Section</t>
  </si>
  <si>
    <t>Name</t>
  </si>
  <si>
    <t>Multipliers</t>
  </si>
  <si>
    <t>AD Users/Groups RPU</t>
  </si>
  <si>
    <t>Ratio of AD groups vs AD Users count</t>
  </si>
  <si>
    <t>Links RPU</t>
  </si>
  <si>
    <t>Ratio of AD linked property values vs AD Users count</t>
  </si>
  <si>
    <t>Total AD objects RPU</t>
  </si>
  <si>
    <t>Ratio of AD Groups, AD Computers and AD Users vs AD Users count</t>
  </si>
  <si>
    <t>AD Additional Objects RPU</t>
  </si>
  <si>
    <t>Ratio of other AD object vs AD Users count, like deleted objects, classStore, servicecConnectionPoint, configuration objects, etc.</t>
  </si>
  <si>
    <t>TODO: Deleted objects RPT</t>
  </si>
  <si>
    <t>Ratio of deleted objects vs AD Users count</t>
  </si>
  <si>
    <t>DB AD LKS record size - Kb</t>
  </si>
  <si>
    <t>DB size of one record for AD Object Last Known State</t>
  </si>
  <si>
    <t>DB Link size - Kb</t>
  </si>
  <si>
    <t>DB size of one record for AD Object link property value</t>
  </si>
  <si>
    <t>AD Initial collection RPU - sec</t>
  </si>
  <si>
    <t>Ratio of initial AD collection time vs AD Users count</t>
  </si>
  <si>
    <t>Total AAD Objects RPU</t>
  </si>
  <si>
    <t>Ratio of total Azure AD Objects vs Azure AD Users count</t>
  </si>
  <si>
    <t>DB AAD User record size - Kb</t>
  </si>
  <si>
    <t>DB size of one record for AAD User Last Known State</t>
  </si>
  <si>
    <t>DB AAD Groups record size - Kb</t>
  </si>
  <si>
    <t>DB size of one record for AAD Group Last Known State</t>
  </si>
  <si>
    <t>DB AAD Device record size - Kb</t>
  </si>
  <si>
    <t>DB size of one record for AAD Device Last Known State</t>
  </si>
  <si>
    <t>AAD Initial collection RPU - sec</t>
  </si>
  <si>
    <t>Ratio of initial Azure AD collection time vs AAD Users count</t>
  </si>
  <si>
    <t>DB EXO item size (Kb)</t>
  </si>
  <si>
    <t>DB size of one record for EXO Mailbox Last Known State</t>
  </si>
  <si>
    <t>EXO Initial collection RPU - sec</t>
  </si>
  <si>
    <t>Ratio of initial EXO collection time vs EXO Mailbox count</t>
  </si>
  <si>
    <t>DB AuditLog record size - Kb</t>
  </si>
  <si>
    <t>DB size of one record for Audit Log event</t>
  </si>
  <si>
    <t>DB AuditLog RPU</t>
  </si>
  <si>
    <t>Ratio of total Audit Log events vs sum of AD Users and AAD Users</t>
  </si>
  <si>
    <t>AAD Log Initial Collection RPU - sec</t>
  </si>
  <si>
    <t>Ratio of initial Audit Log collection time vs Azure AD Users count</t>
  </si>
  <si>
    <t>AD Log Initial Collection RPU - sec</t>
  </si>
  <si>
    <t>Ratio of initial Audit Log collection time vs AD Users count</t>
  </si>
  <si>
    <t>DB HistoryRecords record size - Kb</t>
  </si>
  <si>
    <t>DB size of one record for Change History</t>
  </si>
  <si>
    <t>DB HistoryRecord RPU per hour</t>
  </si>
  <si>
    <t>Ratio of Change History records vs total AD Users and AAD Users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</si>
</sst>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&lt;1000]##0.00&quot; KB&quot;;[&lt;1000000]##0.00,&quot; MB&quot;;##0.00,,&quot; GB&quot;"/>
    <numFmt numFmtId="166" formatCode="h:mm:ss;@"/>
    <numFmt numFmtId="167" formatCode="[h]:mm:ss;@"/>
    <numFmt numFmtId="168" formatCode="[&lt;1000]##0&quot; KB&quot;;[&lt;1000000]##0,&quot; MB&quot;;##0,,&quot; GB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04"/>
      <scheme val="minor"/>
    </font>
    <font>
      <b/>
      <sz val="20"/>
      <color theme="3"/>
      <name val="Calibri"/>
      <family val="2"/>
      <charset val="204"/>
      <scheme val="minor"/>
    </font>
    <font>
      <b/>
      <sz val="2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3" borderId="1" applyNumberFormat="0" applyAlignment="0" applyProtection="0"/>
    <xf numFmtId="0" fontId="7" fillId="4" borderId="1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43" fontId="0" fillId="0" borderId="0" xfId="0" applyNumberFormat="1"/>
    <xf numFmtId="0" fontId="4" fillId="0" borderId="0" xfId="2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43" fontId="9" fillId="0" borderId="0" xfId="1" applyFont="1" applyAlignment="1">
      <alignment horizontal="left" vertical="top"/>
    </xf>
    <xf numFmtId="43" fontId="9" fillId="0" borderId="0" xfId="0" applyNumberFormat="1" applyFont="1" applyAlignment="1">
      <alignment horizontal="left" vertical="top"/>
    </xf>
    <xf numFmtId="164" fontId="0" fillId="0" borderId="0" xfId="0" applyNumberFormat="1"/>
    <xf numFmtId="43" fontId="9" fillId="5" borderId="0" xfId="1" applyFont="1" applyFill="1" applyAlignment="1">
      <alignment horizontal="left" vertical="top"/>
    </xf>
    <xf numFmtId="10" fontId="9" fillId="0" borderId="0" xfId="1" applyNumberFormat="1" applyFont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43" fontId="9" fillId="0" borderId="0" xfId="1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6" borderId="0" xfId="0" applyFill="1"/>
    <xf numFmtId="0" fontId="8" fillId="6" borderId="0" xfId="0" applyFont="1" applyFill="1"/>
    <xf numFmtId="43" fontId="0" fillId="6" borderId="0" xfId="0" applyNumberFormat="1" applyFill="1"/>
    <xf numFmtId="164" fontId="20" fillId="7" borderId="1" xfId="3" applyNumberFormat="1" applyFont="1" applyFill="1" applyAlignment="1" applyProtection="1">
      <alignment horizontal="left" vertical="top"/>
      <protection locked="0"/>
    </xf>
    <xf numFmtId="164" fontId="20" fillId="7" borderId="5" xfId="3" applyNumberFormat="1" applyFont="1" applyFill="1" applyBorder="1" applyAlignment="1" applyProtection="1">
      <alignment horizontal="left" vertical="top"/>
      <protection locked="0"/>
    </xf>
    <xf numFmtId="164" fontId="20" fillId="7" borderId="5" xfId="1" applyNumberFormat="1" applyFont="1" applyFill="1" applyBorder="1" applyProtection="1">
      <protection locked="0"/>
    </xf>
    <xf numFmtId="164" fontId="20" fillId="7" borderId="0" xfId="1" applyNumberFormat="1" applyFont="1" applyFill="1" applyBorder="1" applyAlignment="1" applyProtection="1">
      <alignment horizontal="left" vertical="top"/>
      <protection locked="0"/>
    </xf>
    <xf numFmtId="164" fontId="20" fillId="7" borderId="5" xfId="1" applyNumberFormat="1" applyFont="1" applyFill="1" applyBorder="1" applyAlignment="1" applyProtection="1">
      <alignment horizontal="right" vertical="top"/>
      <protection locked="0"/>
    </xf>
    <xf numFmtId="164" fontId="20" fillId="7" borderId="6" xfId="3" applyNumberFormat="1" applyFont="1" applyFill="1" applyBorder="1" applyAlignment="1" applyProtection="1">
      <alignment horizontal="left" vertical="top"/>
      <protection locked="0"/>
    </xf>
    <xf numFmtId="164" fontId="20" fillId="7" borderId="7" xfId="3" applyNumberFormat="1" applyFont="1" applyFill="1" applyBorder="1" applyAlignment="1" applyProtection="1">
      <alignment horizontal="left" vertical="top"/>
      <protection locked="0"/>
    </xf>
    <xf numFmtId="0" fontId="0" fillId="8" borderId="2" xfId="0" applyFill="1" applyBorder="1" applyAlignment="1">
      <alignment horizontal="left" vertical="top"/>
    </xf>
    <xf numFmtId="164" fontId="3" fillId="8" borderId="2" xfId="1" applyNumberFormat="1" applyFont="1" applyFill="1" applyBorder="1" applyAlignment="1">
      <alignment horizontal="right"/>
    </xf>
    <xf numFmtId="0" fontId="3" fillId="8" borderId="2" xfId="0" applyFont="1" applyFill="1" applyBorder="1" applyAlignment="1">
      <alignment horizontal="left"/>
    </xf>
    <xf numFmtId="0" fontId="0" fillId="8" borderId="0" xfId="0" applyFill="1" applyAlignment="1">
      <alignment horizontal="left" vertical="top"/>
    </xf>
    <xf numFmtId="0" fontId="17" fillId="8" borderId="0" xfId="4" applyFont="1" applyFill="1" applyBorder="1" applyAlignment="1">
      <alignment horizontal="left" vertical="top"/>
    </xf>
    <xf numFmtId="0" fontId="18" fillId="8" borderId="0" xfId="6" applyFont="1" applyFill="1" applyBorder="1" applyAlignment="1">
      <alignment horizontal="left" vertical="top" indent="1"/>
    </xf>
    <xf numFmtId="0" fontId="18" fillId="8" borderId="0" xfId="6" applyFont="1" applyFill="1" applyBorder="1" applyAlignment="1">
      <alignment horizontal="left" vertical="top" wrapText="1" indent="1"/>
    </xf>
    <xf numFmtId="0" fontId="3" fillId="8" borderId="0" xfId="0" applyFont="1" applyFill="1" applyAlignment="1">
      <alignment horizontal="left" vertical="top"/>
    </xf>
    <xf numFmtId="0" fontId="8" fillId="8" borderId="0" xfId="0" applyFont="1" applyFill="1" applyAlignment="1">
      <alignment horizontal="left" vertical="top"/>
    </xf>
    <xf numFmtId="0" fontId="12" fillId="8" borderId="0" xfId="0" applyFont="1" applyFill="1" applyAlignment="1">
      <alignment horizontal="left" vertical="top"/>
    </xf>
    <xf numFmtId="0" fontId="0" fillId="8" borderId="0" xfId="0" applyFill="1"/>
    <xf numFmtId="0" fontId="18" fillId="8" borderId="0" xfId="6" applyFont="1" applyFill="1"/>
    <xf numFmtId="0" fontId="0" fillId="8" borderId="2" xfId="0" applyFill="1" applyBorder="1"/>
    <xf numFmtId="49" fontId="15" fillId="8" borderId="0" xfId="0" applyNumberFormat="1" applyFont="1" applyFill="1"/>
    <xf numFmtId="0" fontId="13" fillId="8" borderId="3" xfId="5" applyFill="1"/>
    <xf numFmtId="0" fontId="3" fillId="8" borderId="0" xfId="0" applyFont="1" applyFill="1"/>
    <xf numFmtId="0" fontId="21" fillId="8" borderId="2" xfId="0" applyFont="1" applyFill="1" applyBorder="1" applyAlignment="1">
      <alignment horizontal="left"/>
    </xf>
    <xf numFmtId="0" fontId="22" fillId="8" borderId="2" xfId="0" applyFont="1" applyFill="1" applyBorder="1" applyAlignment="1">
      <alignment horizontal="left"/>
    </xf>
    <xf numFmtId="0" fontId="23" fillId="8" borderId="2" xfId="0" applyFont="1" applyFill="1" applyBorder="1" applyAlignment="1">
      <alignment horizontal="left" vertical="top"/>
    </xf>
    <xf numFmtId="164" fontId="16" fillId="8" borderId="2" xfId="1" applyNumberFormat="1" applyFont="1" applyFill="1" applyBorder="1" applyAlignment="1">
      <alignment horizontal="right"/>
    </xf>
    <xf numFmtId="0" fontId="16" fillId="8" borderId="2" xfId="0" applyFont="1" applyFill="1" applyBorder="1" applyAlignment="1">
      <alignment horizontal="left"/>
    </xf>
    <xf numFmtId="0" fontId="23" fillId="8" borderId="0" xfId="0" applyFont="1" applyFill="1" applyAlignment="1">
      <alignment horizontal="left" vertical="top"/>
    </xf>
    <xf numFmtId="164" fontId="24" fillId="8" borderId="1" xfId="4" applyNumberFormat="1" applyFont="1" applyFill="1" applyAlignment="1">
      <alignment horizontal="left" vertical="top"/>
    </xf>
    <xf numFmtId="168" fontId="24" fillId="8" borderId="1" xfId="4" applyNumberFormat="1" applyFont="1" applyFill="1" applyAlignment="1">
      <alignment horizontal="right" vertical="top"/>
    </xf>
    <xf numFmtId="165" fontId="24" fillId="8" borderId="1" xfId="4" applyNumberFormat="1" applyFont="1" applyFill="1" applyAlignment="1">
      <alignment horizontal="right" vertical="top"/>
    </xf>
    <xf numFmtId="167" fontId="24" fillId="8" borderId="1" xfId="4" applyNumberFormat="1" applyFont="1" applyFill="1" applyAlignment="1">
      <alignment horizontal="right" vertical="top"/>
    </xf>
    <xf numFmtId="164" fontId="25" fillId="8" borderId="1" xfId="4" applyNumberFormat="1" applyFont="1" applyFill="1" applyAlignment="1">
      <alignment horizontal="left" vertical="top"/>
    </xf>
    <xf numFmtId="165" fontId="25" fillId="8" borderId="1" xfId="4" applyNumberFormat="1" applyFont="1" applyFill="1" applyAlignment="1">
      <alignment horizontal="right" vertical="top"/>
    </xf>
    <xf numFmtId="166" fontId="25" fillId="8" borderId="1" xfId="4" applyNumberFormat="1" applyFont="1" applyFill="1" applyAlignment="1">
      <alignment horizontal="right" vertical="top"/>
    </xf>
    <xf numFmtId="0" fontId="26" fillId="8" borderId="0" xfId="0" applyFont="1" applyFill="1"/>
    <xf numFmtId="0" fontId="27" fillId="8" borderId="1" xfId="4" applyFont="1" applyFill="1" applyAlignment="1">
      <alignment horizontal="right"/>
    </xf>
    <xf numFmtId="0" fontId="20" fillId="7" borderId="1" xfId="3" applyFont="1" applyFill="1" applyAlignment="1">
      <alignment horizontal="right"/>
    </xf>
    <xf numFmtId="0" fontId="28" fillId="8" borderId="3" xfId="5" applyFont="1" applyFill="1"/>
    <xf numFmtId="0" fontId="0" fillId="8" borderId="4" xfId="0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</cellXfs>
  <cellStyles count="7">
    <cellStyle name="Calculation" xfId="4" builtinId="22"/>
    <cellStyle name="Comma" xfId="1" builtinId="3"/>
    <cellStyle name="Explanatory Text" xfId="6" builtinId="53"/>
    <cellStyle name="Good" xfId="2" builtinId="26"/>
    <cellStyle name="Heading 1" xfId="5" builtinId="16"/>
    <cellStyle name="Input" xfId="3" builtinId="20"/>
    <cellStyle name="Normal" xfId="0" builtinId="0"/>
  </cellStyles>
  <dxfs count="17">
    <dxf>
      <alignment horizontal="left" vertical="top" textRotation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fill>
        <patternFill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left" vertical="bottom" textRotation="0" wrapText="0" indent="1" justifyLastLine="0" shrinkToFit="0" readingOrder="0"/>
    </dxf>
    <dxf>
      <numFmt numFmtId="164" formatCode="_(* #,##0_);_(* \(#,##0\);_(* &quot;-&quot;??_);_(@_)"/>
      <fill>
        <patternFill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fill>
        <patternFill patternType="solid">
          <fgColor indexed="64"/>
          <bgColor theme="4" tint="-0.249977111117893"/>
        </patternFill>
      </fill>
    </dxf>
    <dxf>
      <fill>
        <patternFill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fill>
        <patternFill patternType="solid">
          <fgColor indexed="64"/>
          <bgColor theme="4" tint="-0.249977111117893"/>
        </patternFill>
      </fill>
    </dxf>
    <dxf>
      <fill>
        <patternFill patternType="none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4" tint="-0.249977111117893"/>
        </patternFill>
      </fill>
    </dxf>
    <dxf>
      <fill>
        <patternFill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fill>
        <patternFill>
          <fgColor indexed="64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E132BC-ECE9-4194-8ADB-8A12149F79E3}" name="Table136" displayName="Table136" ref="A1:E35" headerRowCount="0" totalsRowShown="0" headerRowDxfId="16" dataDxfId="15">
  <tableColumns count="5">
    <tableColumn id="8" xr3:uid="{18EC5087-7EA5-4BCA-9387-F1C91E35B5D1}" name="Section" headerRowDxfId="14" dataDxfId="13"/>
    <tableColumn id="1" xr3:uid="{5A57B2DA-545E-4407-93A4-D9DD41C58F85}" name="Parameter" headerRowDxfId="12" dataDxfId="11"/>
    <tableColumn id="2" xr3:uid="{0345625E-C5BF-42A6-A91D-E66D5C1BF795}" name="Value" headerRowDxfId="10" dataDxfId="9" dataCellStyle="Comma"/>
    <tableColumn id="3" xr3:uid="{C6FE58EC-DF83-4365-86E0-05950EB7326C}" name="Notes" headerRowDxfId="8" dataDxfId="7"/>
    <tableColumn id="13" xr3:uid="{24DA1DD3-5E73-4BD8-A89E-83ECA9927BA2}" name="Formula" headerRowDxfId="6" dataDxfId="5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6591DA-A8C7-4286-82C2-A9F2106FFE80}" name="T_Source" displayName="T_Source" ref="A1:D22" totalsRowShown="0" dataDxfId="4">
  <autoFilter ref="A1:D22" xr:uid="{6F1D16B3-5350-4A22-BB33-9B84F308D184}"/>
  <tableColumns count="4">
    <tableColumn id="8" xr3:uid="{828EB0FD-AE2A-4249-9160-CB2AD6C5A14F}" name="Section" dataDxfId="3"/>
    <tableColumn id="1" xr3:uid="{FA8E5D20-E96C-4F50-8F97-C8C0C8877562}" name="Name" dataDxfId="2"/>
    <tableColumn id="9" xr3:uid="{3B2C9892-B4B4-4EC1-B780-86D7F112B199}" name="Multipliers" dataDxfId="1"/>
    <tableColumn id="3" xr3:uid="{0FCAF7A8-A0F8-405E-99CB-7881CCD55444}" name="Note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6282-9BE5-48DE-BD6B-64A5B9DD9F6B}">
  <sheetPr codeName="Sheet1"/>
  <dimension ref="B2:C24"/>
  <sheetViews>
    <sheetView showGridLines="0" topLeftCell="A7" workbookViewId="0">
      <selection activeCell="B24" sqref="B24"/>
    </sheetView>
  </sheetViews>
  <sheetFormatPr defaultColWidth="9" defaultRowHeight="14.4" x14ac:dyDescent="0.3"/>
  <cols>
    <col min="1" max="1" width="6" style="36" customWidth="1"/>
    <col min="2" max="2" width="70.109375" style="36" customWidth="1"/>
    <col min="3" max="3" width="31.44140625" style="36" customWidth="1"/>
    <col min="4" max="16384" width="9" style="36"/>
  </cols>
  <sheetData>
    <row r="2" spans="2:3" ht="37.200000000000003" thickBot="1" x14ac:dyDescent="0.75">
      <c r="B2" s="58" t="s">
        <v>0</v>
      </c>
      <c r="C2" s="40"/>
    </row>
    <row r="3" spans="2:3" ht="147.75" customHeight="1" x14ac:dyDescent="0.3">
      <c r="B3" s="59" t="s">
        <v>1</v>
      </c>
      <c r="C3" s="59"/>
    </row>
    <row r="5" spans="2:3" x14ac:dyDescent="0.3">
      <c r="B5" s="41" t="s">
        <v>2</v>
      </c>
    </row>
    <row r="7" spans="2:3" x14ac:dyDescent="0.3">
      <c r="B7" s="36" t="s">
        <v>3</v>
      </c>
      <c r="C7" s="57" t="s">
        <v>4</v>
      </c>
    </row>
    <row r="9" spans="2:3" x14ac:dyDescent="0.3">
      <c r="B9" s="36" t="s">
        <v>5</v>
      </c>
      <c r="C9" s="56" t="s">
        <v>6</v>
      </c>
    </row>
    <row r="11" spans="2:3" x14ac:dyDescent="0.3">
      <c r="B11" s="36" t="s">
        <v>7</v>
      </c>
      <c r="C11" s="37" t="s">
        <v>8</v>
      </c>
    </row>
    <row r="21" spans="2:3" ht="15" thickBot="1" x14ac:dyDescent="0.35">
      <c r="B21" s="38"/>
      <c r="C21" s="38"/>
    </row>
    <row r="22" spans="2:3" x14ac:dyDescent="0.3">
      <c r="B22" s="60" t="s">
        <v>9</v>
      </c>
      <c r="C22" s="60"/>
    </row>
    <row r="23" spans="2:3" x14ac:dyDescent="0.3">
      <c r="B23" s="55" t="s">
        <v>10</v>
      </c>
      <c r="C23" s="39"/>
    </row>
    <row r="24" spans="2:3" x14ac:dyDescent="0.3">
      <c r="B24" s="36" t="s">
        <v>11</v>
      </c>
    </row>
  </sheetData>
  <sheetProtection algorithmName="SHA-512" hashValue="t5hgi2gGeE29qLEwXLwv22HIBLBwZbt6KP2s6D3/6jf78ENkXcwv9V6aBSPIYugvbh3qGRmByXsXDPaakUueug==" saltValue="WNh6FkuhxZIEj9VjQV/9UA==" spinCount="100000" sheet="1" objects="1" scenarios="1"/>
  <mergeCells count="2">
    <mergeCell ref="B3:C3"/>
    <mergeCell ref="B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62ED-FD0F-4C12-A286-2C26FB7546AD}">
  <sheetPr codeName="Sheet2"/>
  <dimension ref="A1:E37"/>
  <sheetViews>
    <sheetView showGridLines="0" tabSelected="1" zoomScale="43" workbookViewId="0">
      <selection activeCell="C3" sqref="C3"/>
    </sheetView>
  </sheetViews>
  <sheetFormatPr defaultColWidth="9" defaultRowHeight="14.4" x14ac:dyDescent="0.3"/>
  <cols>
    <col min="1" max="1" width="18" style="16" customWidth="1"/>
    <col min="2" max="2" width="48.88671875" style="16" customWidth="1"/>
    <col min="3" max="3" width="21" style="16" customWidth="1"/>
    <col min="4" max="4" width="157.109375" style="16" customWidth="1"/>
    <col min="5" max="5" width="47.88671875" style="16" hidden="1" customWidth="1"/>
    <col min="6" max="6" width="9" style="16"/>
    <col min="7" max="7" width="10.88671875" style="16" bestFit="1" customWidth="1"/>
    <col min="8" max="16384" width="9" style="16"/>
  </cols>
  <sheetData>
    <row r="1" spans="1:5" ht="37.950000000000003" customHeight="1" thickBot="1" x14ac:dyDescent="0.55000000000000004">
      <c r="A1" s="42" t="s">
        <v>12</v>
      </c>
      <c r="B1" s="26"/>
      <c r="C1" s="27" t="s">
        <v>13</v>
      </c>
      <c r="D1" s="28" t="s">
        <v>8</v>
      </c>
      <c r="E1" s="29"/>
    </row>
    <row r="2" spans="1:5" x14ac:dyDescent="0.3">
      <c r="A2" s="33"/>
      <c r="B2" s="33" t="s">
        <v>14</v>
      </c>
      <c r="C2" s="24">
        <v>1</v>
      </c>
      <c r="D2" s="31" t="s">
        <v>15</v>
      </c>
      <c r="E2" s="29"/>
    </row>
    <row r="3" spans="1:5" x14ac:dyDescent="0.3">
      <c r="A3" s="33"/>
      <c r="B3" s="35" t="s">
        <v>16</v>
      </c>
      <c r="C3" s="19">
        <v>5000</v>
      </c>
      <c r="D3" s="31" t="s">
        <v>17</v>
      </c>
      <c r="E3" s="29"/>
    </row>
    <row r="4" spans="1:5" x14ac:dyDescent="0.3">
      <c r="A4" s="33"/>
      <c r="B4" s="35" t="s">
        <v>18</v>
      </c>
      <c r="C4" s="19">
        <f>Env_AD_Users/AD_Users_Groups_RPU</f>
        <v>1250</v>
      </c>
      <c r="D4" s="31" t="s">
        <v>19</v>
      </c>
      <c r="E4" s="29"/>
    </row>
    <row r="5" spans="1:5" x14ac:dyDescent="0.3">
      <c r="A5" s="33"/>
      <c r="B5" s="35" t="s">
        <v>20</v>
      </c>
      <c r="C5" s="19">
        <f>Env_AD_Users</f>
        <v>5000</v>
      </c>
      <c r="D5" s="31" t="s">
        <v>21</v>
      </c>
      <c r="E5" s="29" t="s">
        <v>22</v>
      </c>
    </row>
    <row r="6" spans="1:5" x14ac:dyDescent="0.3">
      <c r="A6" s="33"/>
      <c r="B6" s="35" t="s">
        <v>23</v>
      </c>
      <c r="C6" s="19">
        <v>10</v>
      </c>
      <c r="D6" s="31" t="s">
        <v>24</v>
      </c>
      <c r="E6" s="29"/>
    </row>
    <row r="7" spans="1:5" ht="41.7" customHeight="1" thickBot="1" x14ac:dyDescent="0.55000000000000004">
      <c r="A7" s="43" t="s">
        <v>25</v>
      </c>
      <c r="B7" s="26"/>
      <c r="C7" s="27"/>
      <c r="D7" s="28"/>
      <c r="E7" s="29"/>
    </row>
    <row r="8" spans="1:5" x14ac:dyDescent="0.3">
      <c r="A8" s="33"/>
      <c r="B8" s="33" t="s">
        <v>26</v>
      </c>
      <c r="C8" s="25">
        <v>1</v>
      </c>
      <c r="D8" s="31" t="s">
        <v>27</v>
      </c>
      <c r="E8" s="29"/>
    </row>
    <row r="9" spans="1:5" x14ac:dyDescent="0.3">
      <c r="A9" s="33"/>
      <c r="B9" s="33" t="s">
        <v>28</v>
      </c>
      <c r="C9" s="21">
        <f>Env_AD_Users</f>
        <v>5000</v>
      </c>
      <c r="D9" s="31" t="s">
        <v>29</v>
      </c>
      <c r="E9" s="29"/>
    </row>
    <row r="10" spans="1:5" x14ac:dyDescent="0.3">
      <c r="A10" s="33"/>
      <c r="B10" s="33" t="s">
        <v>30</v>
      </c>
      <c r="C10" s="21">
        <f>Env_AD_Groups</f>
        <v>1250</v>
      </c>
      <c r="D10" s="31" t="s">
        <v>31</v>
      </c>
      <c r="E10" s="29"/>
    </row>
    <row r="11" spans="1:5" x14ac:dyDescent="0.3">
      <c r="A11" s="33"/>
      <c r="B11" s="33" t="s">
        <v>32</v>
      </c>
      <c r="C11" s="22">
        <f>Env_AD_Users</f>
        <v>5000</v>
      </c>
      <c r="D11" s="31" t="s">
        <v>33</v>
      </c>
      <c r="E11" s="29" t="s">
        <v>34</v>
      </c>
    </row>
    <row r="12" spans="1:5" ht="46.95" customHeight="1" thickBot="1" x14ac:dyDescent="0.55000000000000004">
      <c r="A12" s="43" t="s">
        <v>35</v>
      </c>
      <c r="B12" s="26"/>
      <c r="C12" s="27"/>
      <c r="D12" s="28"/>
      <c r="E12" s="29"/>
    </row>
    <row r="13" spans="1:5" x14ac:dyDescent="0.3">
      <c r="A13" s="29"/>
      <c r="B13" s="33" t="s">
        <v>36</v>
      </c>
      <c r="C13" s="20">
        <f>Env_AD_Users</f>
        <v>5000</v>
      </c>
      <c r="D13" s="31" t="s">
        <v>37</v>
      </c>
      <c r="E13" s="29"/>
    </row>
    <row r="14" spans="1:5" ht="47.25" customHeight="1" thickBot="1" x14ac:dyDescent="0.55000000000000004">
      <c r="A14" s="43" t="s">
        <v>38</v>
      </c>
      <c r="B14" s="26"/>
      <c r="C14" s="27"/>
      <c r="D14" s="28"/>
      <c r="E14" s="29"/>
    </row>
    <row r="15" spans="1:5" ht="28.8" x14ac:dyDescent="0.3">
      <c r="A15" s="29"/>
      <c r="B15" s="35" t="s">
        <v>39</v>
      </c>
      <c r="C15" s="23">
        <f>(Env_AAD_Users+Env_AD_Users) * DB_HistoryRecord_RPU * 12</f>
        <v>30000</v>
      </c>
      <c r="D15" s="32" t="s">
        <v>40</v>
      </c>
      <c r="E15" s="29" t="s">
        <v>41</v>
      </c>
    </row>
    <row r="16" spans="1:5" ht="45.75" customHeight="1" thickBot="1" x14ac:dyDescent="0.55000000000000004">
      <c r="A16" s="43" t="s">
        <v>42</v>
      </c>
      <c r="B16" s="26"/>
      <c r="C16" s="27"/>
      <c r="D16" s="28"/>
      <c r="E16" s="29"/>
    </row>
    <row r="17" spans="1:5" x14ac:dyDescent="0.3">
      <c r="A17" s="29"/>
      <c r="B17" s="30" t="s">
        <v>43</v>
      </c>
      <c r="C17" s="48">
        <f>IF(Env_AD_Users+Env_AAD_Users &lt; 1000, 1, 2)</f>
        <v>2</v>
      </c>
      <c r="D17" s="31" t="s">
        <v>44</v>
      </c>
      <c r="E17" s="29"/>
    </row>
    <row r="18" spans="1:5" x14ac:dyDescent="0.3">
      <c r="A18" s="29"/>
      <c r="B18" s="30" t="s">
        <v>45</v>
      </c>
      <c r="C18" s="49">
        <f>IF(Env_AD_Users+Env_AAD_Users &lt; 1000, 8000000, 16000000)</f>
        <v>16000000</v>
      </c>
      <c r="D18" s="31" t="s">
        <v>46</v>
      </c>
      <c r="E18" s="29"/>
    </row>
    <row r="19" spans="1:5" ht="28.8" x14ac:dyDescent="0.3">
      <c r="A19" s="29"/>
      <c r="B19" s="30" t="s">
        <v>47</v>
      </c>
      <c r="C19" s="50">
        <f>C25+C30+C28+C31+C33</f>
        <v>1968650</v>
      </c>
      <c r="D19" s="32" t="s">
        <v>48</v>
      </c>
      <c r="E19" s="29"/>
    </row>
    <row r="20" spans="1:5" x14ac:dyDescent="0.3">
      <c r="A20" s="29"/>
      <c r="B20" s="30" t="s">
        <v>49</v>
      </c>
      <c r="C20" s="50">
        <f>C35</f>
        <v>123600</v>
      </c>
      <c r="D20" s="31" t="s">
        <v>50</v>
      </c>
      <c r="E20" s="29"/>
    </row>
    <row r="21" spans="1:5" x14ac:dyDescent="0.3">
      <c r="A21" s="29"/>
      <c r="B21" s="30" t="s">
        <v>51</v>
      </c>
      <c r="C21" s="50">
        <f>C20*6*30</f>
        <v>22248000</v>
      </c>
      <c r="D21" s="31" t="s">
        <v>52</v>
      </c>
      <c r="E21" s="29"/>
    </row>
    <row r="22" spans="1:5" ht="28.8" x14ac:dyDescent="0.3">
      <c r="A22" s="29"/>
      <c r="B22" s="30" t="s">
        <v>53</v>
      </c>
      <c r="C22" s="51">
        <f>MAX(C26+C34,C29+C34,C32+C34)</f>
        <v>7.3206018518518516E-3</v>
      </c>
      <c r="D22" s="32" t="s">
        <v>54</v>
      </c>
      <c r="E22" s="29" t="s">
        <v>55</v>
      </c>
    </row>
    <row r="23" spans="1:5" ht="52.5" customHeight="1" thickBot="1" x14ac:dyDescent="0.55000000000000004">
      <c r="A23" s="43" t="s">
        <v>56</v>
      </c>
      <c r="B23" s="44"/>
      <c r="C23" s="45"/>
      <c r="D23" s="46"/>
      <c r="E23" s="47"/>
    </row>
    <row r="24" spans="1:5" x14ac:dyDescent="0.3">
      <c r="A24" s="33"/>
      <c r="B24" s="34" t="s">
        <v>57</v>
      </c>
      <c r="C24" s="52">
        <f>Env_AD_Users + Env_AD_Computers+Env_AD_Groups +Env_AD_Users*AD_Additional_Objects_RPU</f>
        <v>12750</v>
      </c>
      <c r="D24" s="31" t="s">
        <v>58</v>
      </c>
      <c r="E24" s="29" t="s">
        <v>59</v>
      </c>
    </row>
    <row r="25" spans="1:5" x14ac:dyDescent="0.3">
      <c r="A25" s="29"/>
      <c r="B25" s="34" t="s">
        <v>60</v>
      </c>
      <c r="C25" s="53">
        <f>Env_AD_Total_Objects*DB_AD_LKS_record_size___Kb</f>
        <v>573750</v>
      </c>
      <c r="D25" s="31" t="s">
        <v>61</v>
      </c>
      <c r="E25" s="29" t="s">
        <v>62</v>
      </c>
    </row>
    <row r="26" spans="1:5" x14ac:dyDescent="0.3">
      <c r="A26" s="33"/>
      <c r="B26" s="34" t="s">
        <v>63</v>
      </c>
      <c r="C26" s="54">
        <f>Env_AD_Total_Objects*AD_Initial_collection_RPU___sec/86400</f>
        <v>4.4270833333333332E-3</v>
      </c>
      <c r="D26" s="31" t="s">
        <v>64</v>
      </c>
      <c r="E26" s="29" t="s">
        <v>65</v>
      </c>
    </row>
    <row r="27" spans="1:5" s="17" customFormat="1" x14ac:dyDescent="0.3">
      <c r="A27" s="34"/>
      <c r="B27" s="34" t="s">
        <v>66</v>
      </c>
      <c r="C27" s="52">
        <f>Env_AAD_Users + Env_AAD_Devices+Env_AAD_Groups</f>
        <v>11250</v>
      </c>
      <c r="D27" s="31" t="s">
        <v>67</v>
      </c>
      <c r="E27" s="34"/>
    </row>
    <row r="28" spans="1:5" s="17" customFormat="1" x14ac:dyDescent="0.3">
      <c r="A28" s="34"/>
      <c r="B28" s="34" t="s">
        <v>68</v>
      </c>
      <c r="C28" s="53">
        <f>Env_AAD_Users*DB_AAD_User_record_size___Kb + Env_AAD_Groups*DB_AAD_Groups_record_size___Kb+Env_AAD_Devices*DB_AAD_Device_record_size___Kb</f>
        <v>105000</v>
      </c>
      <c r="D28" s="31" t="s">
        <v>69</v>
      </c>
      <c r="E28" s="34" t="s">
        <v>70</v>
      </c>
    </row>
    <row r="29" spans="1:5" s="17" customFormat="1" x14ac:dyDescent="0.3">
      <c r="A29" s="34"/>
      <c r="B29" s="34" t="s">
        <v>71</v>
      </c>
      <c r="C29" s="54">
        <f>(Env_AAD_Users+ Env_AAD_Groups)*AAD_Initial_collection_RPU___sec/86400</f>
        <v>2.8935185185185184E-3</v>
      </c>
      <c r="D29" s="31" t="s">
        <v>72</v>
      </c>
      <c r="E29" s="34" t="s">
        <v>73</v>
      </c>
    </row>
    <row r="30" spans="1:5" x14ac:dyDescent="0.3">
      <c r="A30" s="29"/>
      <c r="B30" s="34" t="s">
        <v>74</v>
      </c>
      <c r="C30" s="53">
        <f>(Env_AD_Users+Env_AAD_Users)*AD_Links_RPU*2*DB_Link_size___Kb</f>
        <v>102400</v>
      </c>
      <c r="D30" s="31" t="s">
        <v>75</v>
      </c>
      <c r="E30" s="29" t="s">
        <v>76</v>
      </c>
    </row>
    <row r="31" spans="1:5" x14ac:dyDescent="0.3">
      <c r="A31" s="29"/>
      <c r="B31" s="34" t="s">
        <v>77</v>
      </c>
      <c r="C31" s="53">
        <f>Env_EXO_Mailboxes*DB_EXO_item_size__Kb</f>
        <v>100000</v>
      </c>
      <c r="D31" s="31" t="s">
        <v>78</v>
      </c>
      <c r="E31" s="29" t="s">
        <v>79</v>
      </c>
    </row>
    <row r="32" spans="1:5" x14ac:dyDescent="0.3">
      <c r="A32" s="29"/>
      <c r="B32" s="34" t="s">
        <v>80</v>
      </c>
      <c r="C32" s="54">
        <f>Env_EXO_Mailboxes*EXO_Initial_collection_RPU___sec/86400</f>
        <v>4.0509259259259266E-3</v>
      </c>
      <c r="D32" s="31" t="s">
        <v>81</v>
      </c>
      <c r="E32" s="29" t="s">
        <v>82</v>
      </c>
    </row>
    <row r="33" spans="1:5" x14ac:dyDescent="0.3">
      <c r="A33" s="29"/>
      <c r="B33" s="34" t="s">
        <v>83</v>
      </c>
      <c r="C33" s="53">
        <f>(Env_AD_Total_Objects+Env_Total_AAD_Objects+Env_EXO_Mailboxes)*DB_AuditLog_RPU*DB_AuditLog_record_size___Kb</f>
        <v>1087500</v>
      </c>
      <c r="D33" s="31" t="s">
        <v>84</v>
      </c>
      <c r="E33" s="29" t="s">
        <v>85</v>
      </c>
    </row>
    <row r="34" spans="1:5" x14ac:dyDescent="0.3">
      <c r="A34" s="29"/>
      <c r="B34" s="34" t="s">
        <v>86</v>
      </c>
      <c r="C34" s="54">
        <f>(Env_AD_Users*AD_Log_Initial_Collection_RPU___sec+Env_AAD_Users*AAD_Log_Initial_Collection_RPU)/86400</f>
        <v>2.8935185185185184E-3</v>
      </c>
      <c r="D34" s="31" t="s">
        <v>87</v>
      </c>
      <c r="E34" s="29" t="s">
        <v>88</v>
      </c>
    </row>
    <row r="35" spans="1:5" x14ac:dyDescent="0.3">
      <c r="A35" s="29"/>
      <c r="B35" s="34" t="s">
        <v>89</v>
      </c>
      <c r="C35" s="53">
        <f>Env_ChangeRecords_Per_Day*DB_HistoryRecords_record_size___Kb</f>
        <v>123600</v>
      </c>
      <c r="D35" s="31" t="s">
        <v>90</v>
      </c>
      <c r="E35" s="29" t="s">
        <v>91</v>
      </c>
    </row>
    <row r="37" spans="1:5" x14ac:dyDescent="0.3">
      <c r="D37" s="18"/>
    </row>
  </sheetData>
  <sheetProtection algorithmName="SHA-512" hashValue="1vZfNVWjBdWOr/b5R/tS0MddxmN2piNmeS88bsBR/W3SmjiluHoDLGE5WqG4aAIKpjuFB8XCDcBdQixplRDZyA==" saltValue="E/JwYDY/5k078AiUQaa7mQ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52D92-FC78-4CB6-B416-D427361B6E15}">
  <sheetPr codeName="Sheet3"/>
  <dimension ref="A1:G24"/>
  <sheetViews>
    <sheetView workbookViewId="0">
      <selection activeCell="C18" sqref="C18"/>
    </sheetView>
  </sheetViews>
  <sheetFormatPr defaultRowHeight="14.4" x14ac:dyDescent="0.3"/>
  <cols>
    <col min="1" max="1" width="28" customWidth="1"/>
    <col min="2" max="2" width="28" bestFit="1" customWidth="1"/>
    <col min="3" max="3" width="10.109375" bestFit="1" customWidth="1"/>
    <col min="4" max="4" width="43" customWidth="1"/>
    <col min="5" max="5" width="29.5546875" customWidth="1"/>
  </cols>
  <sheetData>
    <row r="1" spans="1:7" x14ac:dyDescent="0.3">
      <c r="A1" t="s">
        <v>92</v>
      </c>
      <c r="B1" t="s">
        <v>93</v>
      </c>
      <c r="C1" t="s">
        <v>94</v>
      </c>
      <c r="D1" t="s">
        <v>8</v>
      </c>
    </row>
    <row r="2" spans="1:7" x14ac:dyDescent="0.3">
      <c r="A2" s="4"/>
      <c r="B2" s="7" t="s">
        <v>95</v>
      </c>
      <c r="C2" s="8">
        <v>4</v>
      </c>
      <c r="D2" s="1" t="s">
        <v>96</v>
      </c>
    </row>
    <row r="3" spans="1:7" x14ac:dyDescent="0.3">
      <c r="A3" s="2"/>
      <c r="B3" s="7" t="s">
        <v>97</v>
      </c>
      <c r="C3" s="11">
        <v>16</v>
      </c>
      <c r="D3" s="1" t="s">
        <v>98</v>
      </c>
    </row>
    <row r="4" spans="1:7" x14ac:dyDescent="0.3">
      <c r="A4" s="4"/>
      <c r="B4" s="7" t="s">
        <v>99</v>
      </c>
      <c r="C4" s="8">
        <v>2.5</v>
      </c>
      <c r="D4" s="1" t="s">
        <v>100</v>
      </c>
      <c r="F4" s="10"/>
    </row>
    <row r="5" spans="1:7" x14ac:dyDescent="0.3">
      <c r="A5" s="4"/>
      <c r="B5" s="7" t="s">
        <v>101</v>
      </c>
      <c r="C5" s="8">
        <v>0.3</v>
      </c>
      <c r="D5" s="1" t="s">
        <v>102</v>
      </c>
      <c r="F5" s="10"/>
    </row>
    <row r="6" spans="1:7" x14ac:dyDescent="0.3">
      <c r="A6" s="4"/>
      <c r="B6" s="13" t="s">
        <v>103</v>
      </c>
      <c r="C6" s="12">
        <v>1.4999999999999999E-2</v>
      </c>
      <c r="D6" s="1" t="s">
        <v>104</v>
      </c>
      <c r="F6" s="10"/>
    </row>
    <row r="7" spans="1:7" x14ac:dyDescent="0.3">
      <c r="A7" s="6"/>
      <c r="B7" s="7" t="s">
        <v>105</v>
      </c>
      <c r="C7" s="8">
        <v>45</v>
      </c>
      <c r="D7" s="1" t="s">
        <v>106</v>
      </c>
      <c r="F7" s="5"/>
      <c r="G7" s="5"/>
    </row>
    <row r="8" spans="1:7" x14ac:dyDescent="0.3">
      <c r="A8" s="6"/>
      <c r="B8" s="7" t="s">
        <v>107</v>
      </c>
      <c r="C8" s="8">
        <v>0.32</v>
      </c>
      <c r="D8" s="1" t="s">
        <v>108</v>
      </c>
    </row>
    <row r="9" spans="1:7" ht="28.8" x14ac:dyDescent="0.3">
      <c r="A9" s="1"/>
      <c r="B9" s="7" t="s">
        <v>109</v>
      </c>
      <c r="C9" s="8">
        <v>0.03</v>
      </c>
      <c r="D9" s="3" t="s">
        <v>110</v>
      </c>
    </row>
    <row r="10" spans="1:7" x14ac:dyDescent="0.3">
      <c r="A10" s="1"/>
      <c r="B10" s="7" t="s">
        <v>111</v>
      </c>
      <c r="C10" s="8">
        <v>1.25</v>
      </c>
      <c r="D10" s="1" t="s">
        <v>112</v>
      </c>
    </row>
    <row r="11" spans="1:7" x14ac:dyDescent="0.3">
      <c r="A11" s="6"/>
      <c r="B11" s="7" t="s">
        <v>113</v>
      </c>
      <c r="C11" s="8">
        <v>16</v>
      </c>
      <c r="D11" s="1" t="s">
        <v>114</v>
      </c>
    </row>
    <row r="12" spans="1:7" x14ac:dyDescent="0.3">
      <c r="A12" s="6"/>
      <c r="B12" s="7" t="s">
        <v>115</v>
      </c>
      <c r="C12" s="8">
        <v>4</v>
      </c>
      <c r="D12" s="1" t="s">
        <v>116</v>
      </c>
    </row>
    <row r="13" spans="1:7" x14ac:dyDescent="0.3">
      <c r="A13" s="1"/>
      <c r="B13" s="7" t="s">
        <v>117</v>
      </c>
      <c r="C13" s="8">
        <v>4</v>
      </c>
      <c r="D13" s="1" t="s">
        <v>118</v>
      </c>
    </row>
    <row r="14" spans="1:7" ht="28.8" x14ac:dyDescent="0.3">
      <c r="A14" s="2"/>
      <c r="B14" s="7" t="s">
        <v>119</v>
      </c>
      <c r="C14" s="8">
        <v>0.04</v>
      </c>
      <c r="D14" s="3" t="s">
        <v>120</v>
      </c>
    </row>
    <row r="15" spans="1:7" x14ac:dyDescent="0.3">
      <c r="A15" s="6"/>
      <c r="B15" s="7" t="s">
        <v>121</v>
      </c>
      <c r="C15" s="8">
        <v>20</v>
      </c>
      <c r="D15" s="1" t="s">
        <v>122</v>
      </c>
    </row>
    <row r="16" spans="1:7" ht="28.8" x14ac:dyDescent="0.3">
      <c r="A16" s="1"/>
      <c r="B16" s="7" t="s">
        <v>123</v>
      </c>
      <c r="C16" s="9">
        <v>7.0000000000000007E-2</v>
      </c>
      <c r="D16" s="3" t="s">
        <v>124</v>
      </c>
    </row>
    <row r="17" spans="1:4" x14ac:dyDescent="0.3">
      <c r="A17" s="1"/>
      <c r="B17" s="7" t="s">
        <v>125</v>
      </c>
      <c r="C17" s="8">
        <v>5</v>
      </c>
      <c r="D17" s="1" t="s">
        <v>126</v>
      </c>
    </row>
    <row r="18" spans="1:4" x14ac:dyDescent="0.3">
      <c r="A18" s="1"/>
      <c r="B18" s="7" t="s">
        <v>127</v>
      </c>
      <c r="C18" s="8">
        <v>7.5</v>
      </c>
      <c r="D18" s="1" t="s">
        <v>128</v>
      </c>
    </row>
    <row r="19" spans="1:4" ht="28.8" x14ac:dyDescent="0.3">
      <c r="A19" s="1"/>
      <c r="B19" s="7" t="s">
        <v>129</v>
      </c>
      <c r="C19" s="8">
        <v>0.02</v>
      </c>
      <c r="D19" s="3" t="s">
        <v>130</v>
      </c>
    </row>
    <row r="20" spans="1:4" ht="28.8" x14ac:dyDescent="0.3">
      <c r="A20" s="1"/>
      <c r="B20" s="7" t="s">
        <v>131</v>
      </c>
      <c r="C20" s="14">
        <f>0.03</f>
        <v>0.03</v>
      </c>
      <c r="D20" s="3" t="s">
        <v>132</v>
      </c>
    </row>
    <row r="21" spans="1:4" x14ac:dyDescent="0.3">
      <c r="A21" s="6"/>
      <c r="B21" s="15" t="s">
        <v>133</v>
      </c>
      <c r="C21" s="8">
        <v>4.12</v>
      </c>
      <c r="D21" s="1" t="s">
        <v>134</v>
      </c>
    </row>
    <row r="22" spans="1:4" ht="28.8" x14ac:dyDescent="0.3">
      <c r="A22" s="4"/>
      <c r="B22" s="7" t="s">
        <v>135</v>
      </c>
      <c r="C22" s="8">
        <v>0.25</v>
      </c>
      <c r="D22" s="3" t="s">
        <v>136</v>
      </c>
    </row>
    <row r="24" spans="1:4" x14ac:dyDescent="0.3">
      <c r="D24" s="5"/>
    </row>
  </sheetData>
  <phoneticPr fontId="10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AA88CBA60304BB777980E7E88235C" ma:contentTypeVersion="17" ma:contentTypeDescription="Create a new document." ma:contentTypeScope="" ma:versionID="251819000a15bd5892e6cfc630339894">
  <xsd:schema xmlns:xsd="http://www.w3.org/2001/XMLSchema" xmlns:xs="http://www.w3.org/2001/XMLSchema" xmlns:p="http://schemas.microsoft.com/office/2006/metadata/properties" xmlns:ns2="9253aa97-6185-44a4-b6d2-a1b1554f505d" xmlns:ns3="eafc452a-7889-4b25-a984-1062ef427d54" targetNamespace="http://schemas.microsoft.com/office/2006/metadata/properties" ma:root="true" ma:fieldsID="f6a201c01987ff055fa7df4d565d17e6" ns2:_="" ns3:_="">
    <xsd:import namespace="9253aa97-6185-44a4-b6d2-a1b1554f505d"/>
    <xsd:import namespace="eafc452a-7889-4b25-a984-1062ef427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aa97-6185-44a4-b6d2-a1b1554f5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65047c2-6a65-4c80-9503-b1cbb005db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c452a-7889-4b25-a984-1062ef427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4aae1ae-e445-49b0-86be-52d23bdb64f8}" ma:internalName="TaxCatchAll" ma:showField="CatchAllData" ma:web="eafc452a-7889-4b25-a984-1062ef427d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c452a-7889-4b25-a984-1062ef427d54" xsi:nil="true"/>
    <lcf76f155ced4ddcb4097134ff3c332f xmlns="9253aa97-6185-44a4-b6d2-a1b1554f50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DD8422-D305-4EA1-A652-821ECCE93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3aa97-6185-44a4-b6d2-a1b1554f505d"/>
    <ds:schemaRef ds:uri="eafc452a-7889-4b25-a984-1062ef427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65A6EE-B6AC-48E2-AF0F-A9D312C3A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857046-CE27-47DF-9B0F-8F3A78923AC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9253aa97-6185-44a4-b6d2-a1b1554f505d"/>
    <ds:schemaRef ds:uri="http://purl.org/dc/elements/1.1/"/>
    <ds:schemaRef ds:uri="http://schemas.openxmlformats.org/package/2006/metadata/core-properties"/>
    <ds:schemaRef ds:uri="eafc452a-7889-4b25-a984-1062ef427d5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30</vt:i4>
      </vt:variant>
    </vt:vector>
  </HeadingPairs>
  <TitlesOfParts>
    <vt:vector size="33" baseType="lpstr">
      <vt:lpstr>How to use</vt:lpstr>
      <vt:lpstr>Calculator</vt:lpstr>
      <vt:lpstr>Data</vt:lpstr>
      <vt:lpstr>AAD_Initial_collection_RPU___sec</vt:lpstr>
      <vt:lpstr>AAD_Log_Initial_Collection_RPU</vt:lpstr>
      <vt:lpstr>AD_Additional_Objects_RPU</vt:lpstr>
      <vt:lpstr>AD_Initial_collection_RPU___sec</vt:lpstr>
      <vt:lpstr>AD_Links_RPU</vt:lpstr>
      <vt:lpstr>AD_Log_Initial_Collection_RPU___sec</vt:lpstr>
      <vt:lpstr>AD_Users_Groups_RPU</vt:lpstr>
      <vt:lpstr>DB_AAD_Device_record_size___Kb</vt:lpstr>
      <vt:lpstr>DB_AAD_Groups_record_size___Kb</vt:lpstr>
      <vt:lpstr>DB_AAD_User_record_size___Kb</vt:lpstr>
      <vt:lpstr>DB_AD_LKS_record_size___Kb</vt:lpstr>
      <vt:lpstr>DB_AuditLog_record_size___Kb</vt:lpstr>
      <vt:lpstr>DB_AuditLog_RPU</vt:lpstr>
      <vt:lpstr>DB_EXO_item_size__Kb</vt:lpstr>
      <vt:lpstr>DB_HistoryRecord_RPU</vt:lpstr>
      <vt:lpstr>DB_HistoryRecords_record_size___Kb</vt:lpstr>
      <vt:lpstr>DB_Link_size___Kb</vt:lpstr>
      <vt:lpstr>Env_AAD_Devices</vt:lpstr>
      <vt:lpstr>Env_AAD_Groups</vt:lpstr>
      <vt:lpstr>Env_AAD_Users</vt:lpstr>
      <vt:lpstr>Env_AD_Computers</vt:lpstr>
      <vt:lpstr>Env_AD_Groups</vt:lpstr>
      <vt:lpstr>Env_AD_Total_Objects</vt:lpstr>
      <vt:lpstr>Env_AD_Users</vt:lpstr>
      <vt:lpstr>Env_ChangeRecords_Per_Day</vt:lpstr>
      <vt:lpstr>Env_EXO_Mailboxes</vt:lpstr>
      <vt:lpstr>Env_Total_AAD_Objects</vt:lpstr>
      <vt:lpstr>EXO_Initial_collection_RPU___sec</vt:lpstr>
      <vt:lpstr>Total_AAD_Objects_RPU</vt:lpstr>
      <vt:lpstr>Total_AD_objects_RPU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Andrey Polevoy</dc:creator>
  <cp:keywords/>
  <dc:description/>
  <cp:lastModifiedBy>Sofya Gyulambaryan</cp:lastModifiedBy>
  <cp:revision/>
  <dcterms:created xsi:type="dcterms:W3CDTF">2022-01-26T08:54:30Z</dcterms:created>
  <dcterms:modified xsi:type="dcterms:W3CDTF">2024-12-23T01:05:35Z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0x010100E24AA88CBA60304BB777980E7E88235C</vt:lpwstr>
  </property>
  <property fmtid="{D5CDD505-2E9C-101B-9397-08002B2CF9AE}" pid="3" name="MediaServiceImageTags">
    <vt:lpwstr/>
  </property>
</Properties>
</file>